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950" windowWidth="15360" windowHeight="8385"/>
  </bookViews>
  <sheets>
    <sheet name="Fakturaberäkning exsamling" sheetId="1" r:id="rId1"/>
    <sheet name="Instruktion" sheetId="3" r:id="rId2"/>
  </sheets>
  <calcPr calcId="125725"/>
</workbook>
</file>

<file path=xl/calcChain.xml><?xml version="1.0" encoding="utf-8"?>
<calcChain xmlns="http://schemas.openxmlformats.org/spreadsheetml/2006/main">
  <c r="I10" i="1"/>
  <c r="N18"/>
  <c r="N19"/>
  <c r="N20"/>
  <c r="N22"/>
  <c r="H10"/>
  <c r="N10" s="1"/>
  <c r="M10"/>
  <c r="M18"/>
  <c r="M19"/>
  <c r="M21"/>
  <c r="M22"/>
  <c r="L10"/>
  <c r="L18"/>
  <c r="L20"/>
  <c r="L21"/>
  <c r="K10"/>
  <c r="K19"/>
  <c r="K20"/>
  <c r="K21"/>
  <c r="K22"/>
  <c r="M17"/>
  <c r="N17"/>
  <c r="L17"/>
  <c r="K17"/>
  <c r="N11"/>
  <c r="N9"/>
  <c r="N8"/>
  <c r="N7"/>
  <c r="N6"/>
  <c r="M11"/>
  <c r="M9"/>
  <c r="M8"/>
  <c r="M7"/>
  <c r="M6"/>
  <c r="M13" s="1"/>
  <c r="L11"/>
  <c r="L8"/>
  <c r="L7"/>
  <c r="L6"/>
  <c r="K11"/>
  <c r="K9"/>
  <c r="K8"/>
  <c r="H8"/>
  <c r="H7"/>
  <c r="K7" s="1"/>
  <c r="H6"/>
  <c r="K6" s="1"/>
  <c r="H9"/>
  <c r="L9" s="1"/>
  <c r="I22"/>
  <c r="I21"/>
  <c r="I20"/>
  <c r="I19"/>
  <c r="I18"/>
  <c r="I17"/>
  <c r="I9"/>
  <c r="I8"/>
  <c r="I7"/>
  <c r="I6"/>
  <c r="N27"/>
  <c r="M27"/>
  <c r="L27"/>
  <c r="K27"/>
  <c r="M16"/>
  <c r="L16"/>
  <c r="K16"/>
  <c r="N13" l="1"/>
  <c r="J32"/>
  <c r="H21"/>
  <c r="N21" s="1"/>
  <c r="N24" s="1"/>
  <c r="N28" s="1"/>
  <c r="N29" s="1"/>
  <c r="H20"/>
  <c r="M20" s="1"/>
  <c r="M24" s="1"/>
  <c r="M28" s="1"/>
  <c r="M29" s="1"/>
  <c r="L13"/>
  <c r="K13"/>
  <c r="H18" l="1"/>
  <c r="K18" s="1"/>
  <c r="K24" s="1"/>
  <c r="H19"/>
  <c r="L19" s="1"/>
  <c r="H22"/>
  <c r="L22" s="1"/>
  <c r="K28" l="1"/>
  <c r="L24"/>
  <c r="L28" s="1"/>
  <c r="L29" s="1"/>
  <c r="J33" l="1"/>
  <c r="J34"/>
  <c r="K29"/>
  <c r="J35" s="1"/>
  <c r="J36" l="1"/>
  <c r="J37"/>
</calcChain>
</file>

<file path=xl/comments1.xml><?xml version="1.0" encoding="utf-8"?>
<comments xmlns="http://schemas.openxmlformats.org/spreadsheetml/2006/main">
  <authors>
    <author>Tomas Wennebo</author>
  </authors>
  <commentList>
    <comment ref="E17" authorId="0">
      <text>
        <r>
          <rPr>
            <b/>
            <sz val="8"/>
            <color indexed="81"/>
            <rFont val="Tahoma"/>
            <family val="2"/>
          </rPr>
          <t>Förutsättning för detta exempel:</t>
        </r>
        <r>
          <rPr>
            <sz val="8"/>
            <color indexed="81"/>
            <rFont val="Tahoma"/>
          </rPr>
          <t xml:space="preserve"> Fraktavgift utgår med ett fast belopp om 50 kr per avrop och leverans.</t>
        </r>
      </text>
    </comment>
    <comment ref="E18" authorId="0">
      <text>
        <r>
          <rPr>
            <b/>
            <sz val="8"/>
            <color indexed="81"/>
            <rFont val="Tahoma"/>
            <family val="2"/>
          </rPr>
          <t>Förutsättning för detta exempel:</t>
        </r>
        <r>
          <rPr>
            <sz val="8"/>
            <color indexed="81"/>
            <rFont val="Tahoma"/>
          </rPr>
          <t xml:space="preserve"> Teknikrabatt ges vid elektronisk beställning. Den utgår med 1,2% av fakturans varuvärde.
Av momsredovisningsskäl proportioneras teknikrabatten upp per skattekategori och skattesats.</t>
        </r>
      </text>
    </comment>
    <comment ref="E19" authorId="0">
      <text>
        <r>
          <rPr>
            <b/>
            <sz val="8"/>
            <color indexed="81"/>
            <rFont val="Tahoma"/>
            <family val="2"/>
          </rPr>
          <t xml:space="preserve">Förutsättning för detta exempel: </t>
        </r>
        <r>
          <rPr>
            <sz val="8"/>
            <color indexed="81"/>
            <rFont val="Tahoma"/>
            <family val="2"/>
          </rPr>
          <t>Teknikrabatt ges vid elektronisk beställning. Den utgår med 1,2% av fakturans varuvärde.
Av momsredovisningsskäl proportioneras teknikrabatten upp per skattekategori och skattesats.</t>
        </r>
      </text>
    </comment>
    <comment ref="E20" authorId="0">
      <text>
        <r>
          <rPr>
            <b/>
            <sz val="8"/>
            <color indexed="81"/>
            <rFont val="Tahoma"/>
            <family val="2"/>
          </rPr>
          <t xml:space="preserve">Förutsättning för detta exempel: </t>
        </r>
        <r>
          <rPr>
            <sz val="8"/>
            <color indexed="81"/>
            <rFont val="Tahoma"/>
            <family val="2"/>
          </rPr>
          <t>Teknikrabatt ges vid elektronisk beställning. Den utgår med 1,2% av fakturans varuvärde. Av momsredovisningsskäl proportioneras teknikrabatten upp per skattekategori och skattesats.</t>
        </r>
      </text>
    </comment>
    <comment ref="E21" authorId="0">
      <text>
        <r>
          <rPr>
            <b/>
            <sz val="8"/>
            <color indexed="81"/>
            <rFont val="Tahoma"/>
            <family val="2"/>
          </rPr>
          <t xml:space="preserve">Förutsättning för detta exempel: </t>
        </r>
        <r>
          <rPr>
            <sz val="8"/>
            <color indexed="81"/>
            <rFont val="Tahoma"/>
            <family val="2"/>
          </rPr>
          <t>Teknikrabatt ges vid elektronisk beställning. Den utgår med 1,2% av fakturans varuvärde.
Av momsredovisningsskäl proportioneras teknikrabatten upp per skattekategori och skattesats.</t>
        </r>
      </text>
    </comment>
    <comment ref="E22" authorId="0">
      <text>
        <r>
          <rPr>
            <b/>
            <sz val="8"/>
            <color indexed="81"/>
            <rFont val="Tahoma"/>
            <family val="2"/>
          </rPr>
          <t>Förutsättning för detta exempel:</t>
        </r>
        <r>
          <rPr>
            <sz val="8"/>
            <color indexed="81"/>
            <rFont val="Tahoma"/>
          </rPr>
          <t xml:space="preserve"> 
Genom avtal har köparen tillförsäkrats rabatt på drycker enligt en stafflad skala baserad årets ackumulerade förbrukning. Vid det aktuella faktureringstillfället har leverantören uppnått en rabatt om 3,25 %.</t>
        </r>
      </text>
    </comment>
  </commentList>
</comments>
</file>

<file path=xl/sharedStrings.xml><?xml version="1.0" encoding="utf-8"?>
<sst xmlns="http://schemas.openxmlformats.org/spreadsheetml/2006/main" count="60" uniqueCount="53">
  <si>
    <t>Fraktavgift</t>
  </si>
  <si>
    <t>Rabattsats</t>
  </si>
  <si>
    <t>Teknikrabatt</t>
  </si>
  <si>
    <t>Fakturarabatt</t>
  </si>
  <si>
    <t>rad</t>
  </si>
  <si>
    <t>Avropsradref</t>
  </si>
  <si>
    <t>Artikel</t>
  </si>
  <si>
    <t>Kvantitet</t>
  </si>
  <si>
    <t>á Pris</t>
  </si>
  <si>
    <t>T0071 Radbelopp</t>
  </si>
  <si>
    <t>penna</t>
  </si>
  <si>
    <t>Juice</t>
  </si>
  <si>
    <t>skrivblock</t>
  </si>
  <si>
    <t>suddgummi</t>
  </si>
  <si>
    <t>Skattekategori</t>
  </si>
  <si>
    <t>7300070010002</t>
  </si>
  <si>
    <t>7300070010019</t>
  </si>
  <si>
    <t>7300070010101</t>
  </si>
  <si>
    <t>7300070011115</t>
  </si>
  <si>
    <t>Undantag</t>
  </si>
  <si>
    <t>T0091/T2091/T2201</t>
  </si>
  <si>
    <t>Deltotaler för fakturans rader:</t>
  </si>
  <si>
    <t>Deltotaler för fakturans avgifter &amp; rabatter:</t>
  </si>
  <si>
    <t>A) Fakturans rader:</t>
  </si>
  <si>
    <t>B) Fakturans avgifter och rabatter:</t>
  </si>
  <si>
    <t>C) Skattetotaler (för T0194 Skattetyp = VAT):</t>
  </si>
  <si>
    <t>Artikelnummer</t>
  </si>
  <si>
    <t>Avgift/rabatt på fakturan</t>
  </si>
  <si>
    <t>D) Fakturans totaler:</t>
  </si>
  <si>
    <t xml:space="preserve">T0072 Belopp att betala </t>
  </si>
  <si>
    <t>T2203 Beloppsutjämning</t>
  </si>
  <si>
    <t>T0074 Totalt skattepliktigt belopp</t>
  </si>
  <si>
    <t>T0179 Totalt avgifts-/rabattbelopp</t>
  </si>
  <si>
    <t>T0180 Totalt skattepliktigt belopp per skattesats</t>
  </si>
  <si>
    <t>T2022 Totalt skattebelopp per skattesats</t>
  </si>
  <si>
    <t>Totaler för hela fakturan per skattesats</t>
  </si>
  <si>
    <t>Skattetotaler:</t>
  </si>
  <si>
    <t>Fördelning av skattepliktigt belopp per skattesats</t>
  </si>
  <si>
    <t>Belopp</t>
  </si>
  <si>
    <t>Fakturatotalens termer</t>
  </si>
  <si>
    <t>Från prislistan:</t>
  </si>
  <si>
    <t>Not. Skattetotaler där T0180 och T2022</t>
  </si>
  <si>
    <t>båda är =0 redovisas i listningen ovan</t>
  </si>
  <si>
    <t>men skall inte sändas vid EDI.</t>
  </si>
  <si>
    <t>T0197</t>
  </si>
  <si>
    <t>T0195</t>
  </si>
  <si>
    <t>Artikel utan skatt</t>
  </si>
  <si>
    <t>7300070011122</t>
  </si>
  <si>
    <t>T0073 Radsumma</t>
  </si>
  <si>
    <t>T0075 Summa skattebelopp</t>
  </si>
  <si>
    <t>Skattesats</t>
  </si>
  <si>
    <t>Fakturakalkylator för ESAP 6, ESAP 9, ESAP 20</t>
  </si>
  <si>
    <t>Fakturakalkylatorn illustrerar med exempel hur fakturans belopp är sammanställda i ESAP 6, ESAP 9 respektive ESAP 20.
Genom att använda Verktyg/Tools och Formelgranskning/Auditing =&gt;  Spåra överordnade eller Spåra underordnade / Trace precedence eller Trace dependent  kan läsaren kontrollera varifrån ett värde i en term kan härledas till (eller från). Med Formelgranskning =&gt; 'Ta bort alla pilar/remowe all arrows' återgår cellen/cellerna till ursprungligt utseende.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</si>
</sst>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sz val="8"/>
      <color indexed="81"/>
      <name val="Tahoma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0"/>
      <name val="Arial"/>
      <family val="2"/>
    </font>
    <font>
      <sz val="10"/>
      <color indexed="62"/>
      <name val="Arial"/>
      <family val="2"/>
    </font>
    <font>
      <b/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medium">
        <color indexed="62"/>
      </right>
      <top/>
      <bottom/>
      <diagonal/>
    </border>
    <border>
      <left style="medium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medium">
        <color indexed="62"/>
      </right>
      <top/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thin">
        <color indexed="62"/>
      </right>
      <top/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/>
      <right style="medium">
        <color indexed="62"/>
      </right>
      <top style="thin">
        <color indexed="62"/>
      </top>
      <bottom/>
      <diagonal/>
    </border>
    <border>
      <left/>
      <right/>
      <top/>
      <bottom style="medium">
        <color indexed="62"/>
      </bottom>
      <diagonal/>
    </border>
    <border>
      <left/>
      <right/>
      <top style="medium">
        <color indexed="62"/>
      </top>
      <bottom style="medium">
        <color indexed="62"/>
      </bottom>
      <diagonal/>
    </border>
    <border>
      <left/>
      <right/>
      <top style="medium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/>
      <bottom style="medium">
        <color indexed="62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2"/>
      </right>
      <top style="thin">
        <color indexed="64"/>
      </top>
      <bottom/>
      <diagonal/>
    </border>
    <border>
      <left/>
      <right style="medium">
        <color indexed="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Border="1"/>
    <xf numFmtId="4" fontId="2" fillId="0" borderId="0" xfId="0" applyNumberFormat="1" applyFo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2" fontId="2" fillId="0" borderId="3" xfId="0" applyNumberFormat="1" applyFont="1" applyBorder="1"/>
    <xf numFmtId="0" fontId="2" fillId="0" borderId="4" xfId="0" applyFont="1" applyBorder="1"/>
    <xf numFmtId="9" fontId="2" fillId="0" borderId="0" xfId="0" applyNumberFormat="1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0" xfId="0" applyAlignment="1">
      <alignment wrapText="1"/>
    </xf>
    <xf numFmtId="2" fontId="2" fillId="0" borderId="0" xfId="0" applyNumberFormat="1" applyFont="1" applyBorder="1"/>
    <xf numFmtId="2" fontId="2" fillId="0" borderId="4" xfId="0" applyNumberFormat="1" applyFont="1" applyBorder="1"/>
    <xf numFmtId="9" fontId="2" fillId="0" borderId="0" xfId="0" applyNumberFormat="1" applyFont="1" applyBorder="1"/>
    <xf numFmtId="49" fontId="2" fillId="0" borderId="0" xfId="0" applyNumberFormat="1" applyFont="1"/>
    <xf numFmtId="0" fontId="2" fillId="0" borderId="8" xfId="0" applyFont="1" applyBorder="1" applyAlignment="1">
      <alignment horizontal="right"/>
    </xf>
    <xf numFmtId="49" fontId="2" fillId="0" borderId="2" xfId="0" applyNumberFormat="1" applyFont="1" applyBorder="1"/>
    <xf numFmtId="49" fontId="2" fillId="0" borderId="9" xfId="0" applyNumberFormat="1" applyFont="1" applyBorder="1"/>
    <xf numFmtId="49" fontId="2" fillId="0" borderId="0" xfId="0" applyNumberFormat="1" applyFont="1" applyBorder="1"/>
    <xf numFmtId="49" fontId="2" fillId="0" borderId="4" xfId="0" applyNumberFormat="1" applyFont="1" applyBorder="1"/>
    <xf numFmtId="0" fontId="8" fillId="0" borderId="0" xfId="0" applyFont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right"/>
    </xf>
    <xf numFmtId="9" fontId="2" fillId="0" borderId="0" xfId="0" applyNumberFormat="1" applyFont="1" applyFill="1" applyBorder="1"/>
    <xf numFmtId="9" fontId="9" fillId="2" borderId="0" xfId="0" applyNumberFormat="1" applyFont="1" applyFill="1" applyBorder="1" applyAlignment="1">
      <alignment horizontal="right"/>
    </xf>
    <xf numFmtId="2" fontId="0" fillId="0" borderId="9" xfId="0" applyNumberFormat="1" applyBorder="1" applyAlignment="1">
      <alignment horizontal="right"/>
    </xf>
    <xf numFmtId="4" fontId="2" fillId="0" borderId="9" xfId="0" applyNumberFormat="1" applyFont="1" applyBorder="1"/>
    <xf numFmtId="4" fontId="2" fillId="0" borderId="0" xfId="0" applyNumberFormat="1" applyFont="1" applyBorder="1"/>
    <xf numFmtId="4" fontId="2" fillId="0" borderId="4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9" xfId="0" applyFont="1" applyBorder="1"/>
    <xf numFmtId="0" fontId="2" fillId="0" borderId="1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2" fontId="2" fillId="0" borderId="0" xfId="0" applyNumberFormat="1" applyFont="1" applyFill="1" applyBorder="1"/>
    <xf numFmtId="9" fontId="9" fillId="2" borderId="4" xfId="0" applyNumberFormat="1" applyFont="1" applyFill="1" applyBorder="1" applyAlignment="1">
      <alignment horizontal="right"/>
    </xf>
    <xf numFmtId="0" fontId="9" fillId="3" borderId="13" xfId="0" applyFont="1" applyFill="1" applyBorder="1"/>
    <xf numFmtId="0" fontId="9" fillId="3" borderId="14" xfId="0" applyFont="1" applyFill="1" applyBorder="1" applyAlignment="1">
      <alignment horizontal="right"/>
    </xf>
    <xf numFmtId="0" fontId="9" fillId="3" borderId="15" xfId="0" applyFont="1" applyFill="1" applyBorder="1" applyAlignment="1">
      <alignment horizontal="right"/>
    </xf>
    <xf numFmtId="9" fontId="9" fillId="3" borderId="16" xfId="0" applyNumberFormat="1" applyFont="1" applyFill="1" applyBorder="1" applyAlignment="1">
      <alignment horizontal="right"/>
    </xf>
    <xf numFmtId="9" fontId="9" fillId="3" borderId="17" xfId="0" applyNumberFormat="1" applyFont="1" applyFill="1" applyBorder="1" applyAlignment="1">
      <alignment horizontal="right"/>
    </xf>
    <xf numFmtId="9" fontId="9" fillId="3" borderId="18" xfId="0" applyNumberFormat="1" applyFont="1" applyFill="1" applyBorder="1" applyAlignment="1">
      <alignment horizontal="right"/>
    </xf>
    <xf numFmtId="2" fontId="9" fillId="3" borderId="19" xfId="0" applyNumberFormat="1" applyFont="1" applyFill="1" applyBorder="1"/>
    <xf numFmtId="2" fontId="9" fillId="3" borderId="20" xfId="0" applyNumberFormat="1" applyFont="1" applyFill="1" applyBorder="1"/>
    <xf numFmtId="2" fontId="9" fillId="3" borderId="14" xfId="0" applyNumberFormat="1" applyFont="1" applyFill="1" applyBorder="1"/>
    <xf numFmtId="2" fontId="9" fillId="3" borderId="15" xfId="0" applyNumberFormat="1" applyFont="1" applyFill="1" applyBorder="1"/>
    <xf numFmtId="2" fontId="9" fillId="3" borderId="18" xfId="0" applyNumberFormat="1" applyFont="1" applyFill="1" applyBorder="1"/>
    <xf numFmtId="2" fontId="9" fillId="3" borderId="21" xfId="0" applyNumberFormat="1" applyFont="1" applyFill="1" applyBorder="1" applyAlignment="1"/>
    <xf numFmtId="0" fontId="9" fillId="3" borderId="22" xfId="0" applyFont="1" applyFill="1" applyBorder="1"/>
    <xf numFmtId="0" fontId="9" fillId="3" borderId="23" xfId="0" applyFont="1" applyFill="1" applyBorder="1"/>
    <xf numFmtId="9" fontId="2" fillId="0" borderId="0" xfId="0" applyNumberFormat="1" applyFont="1" applyFill="1" applyBorder="1" applyAlignment="1">
      <alignment horizontal="right"/>
    </xf>
    <xf numFmtId="2" fontId="4" fillId="3" borderId="20" xfId="0" applyNumberFormat="1" applyFont="1" applyFill="1" applyBorder="1"/>
    <xf numFmtId="2" fontId="4" fillId="3" borderId="14" xfId="0" applyNumberFormat="1" applyFont="1" applyFill="1" applyBorder="1"/>
    <xf numFmtId="2" fontId="4" fillId="3" borderId="15" xfId="0" applyNumberFormat="1" applyFont="1" applyFill="1" applyBorder="1"/>
    <xf numFmtId="10" fontId="2" fillId="0" borderId="0" xfId="0" applyNumberFormat="1" applyFont="1" applyFill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2" fillId="0" borderId="4" xfId="0" applyFont="1" applyFill="1" applyBorder="1"/>
    <xf numFmtId="10" fontId="2" fillId="0" borderId="4" xfId="0" applyNumberFormat="1" applyFont="1" applyFill="1" applyBorder="1" applyAlignment="1">
      <alignment horizontal="right"/>
    </xf>
    <xf numFmtId="2" fontId="2" fillId="0" borderId="4" xfId="0" applyNumberFormat="1" applyFont="1" applyFill="1" applyBorder="1"/>
    <xf numFmtId="0" fontId="2" fillId="0" borderId="2" xfId="0" applyFont="1" applyFill="1" applyBorder="1" applyAlignment="1">
      <alignment horizontal="right"/>
    </xf>
    <xf numFmtId="9" fontId="2" fillId="0" borderId="4" xfId="0" applyNumberFormat="1" applyFont="1" applyFill="1" applyBorder="1"/>
    <xf numFmtId="0" fontId="10" fillId="0" borderId="0" xfId="0" applyFont="1" applyAlignment="1">
      <alignment horizontal="left"/>
    </xf>
    <xf numFmtId="0" fontId="9" fillId="0" borderId="24" xfId="0" applyFont="1" applyFill="1" applyBorder="1"/>
    <xf numFmtId="0" fontId="9" fillId="3" borderId="20" xfId="0" applyFont="1" applyFill="1" applyBorder="1"/>
    <xf numFmtId="2" fontId="9" fillId="3" borderId="25" xfId="0" applyNumberFormat="1" applyFont="1" applyFill="1" applyBorder="1"/>
    <xf numFmtId="0" fontId="2" fillId="3" borderId="26" xfId="0" applyFont="1" applyFill="1" applyBorder="1"/>
    <xf numFmtId="2" fontId="2" fillId="3" borderId="27" xfId="0" applyNumberFormat="1" applyFont="1" applyFill="1" applyBorder="1" applyAlignment="1">
      <alignment horizontal="right"/>
    </xf>
    <xf numFmtId="2" fontId="2" fillId="3" borderId="28" xfId="0" applyNumberFormat="1" applyFont="1" applyFill="1" applyBorder="1" applyAlignment="1">
      <alignment horizontal="right"/>
    </xf>
    <xf numFmtId="0" fontId="2" fillId="0" borderId="29" xfId="0" applyFont="1" applyFill="1" applyBorder="1"/>
    <xf numFmtId="0" fontId="2" fillId="0" borderId="30" xfId="0" applyFont="1" applyFill="1" applyBorder="1"/>
    <xf numFmtId="0" fontId="2" fillId="0" borderId="31" xfId="0" applyFont="1" applyFill="1" applyBorder="1"/>
    <xf numFmtId="0" fontId="2" fillId="0" borderId="32" xfId="0" applyFont="1" applyFill="1" applyBorder="1"/>
    <xf numFmtId="0" fontId="2" fillId="0" borderId="9" xfId="0" applyFont="1" applyFill="1" applyBorder="1"/>
    <xf numFmtId="0" fontId="2" fillId="0" borderId="33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34" xfId="0" applyFont="1" applyFill="1" applyBorder="1"/>
    <xf numFmtId="2" fontId="2" fillId="0" borderId="35" xfId="0" applyNumberFormat="1" applyFont="1" applyFill="1" applyBorder="1" applyAlignment="1">
      <alignment horizontal="right"/>
    </xf>
    <xf numFmtId="0" fontId="2" fillId="3" borderId="36" xfId="0" applyFont="1" applyFill="1" applyBorder="1"/>
    <xf numFmtId="0" fontId="2" fillId="3" borderId="37" xfId="0" applyFont="1" applyFill="1" applyBorder="1"/>
    <xf numFmtId="0" fontId="2" fillId="3" borderId="38" xfId="0" applyFont="1" applyFill="1" applyBorder="1"/>
    <xf numFmtId="2" fontId="9" fillId="3" borderId="39" xfId="0" applyNumberFormat="1" applyFont="1" applyFill="1" applyBorder="1"/>
    <xf numFmtId="2" fontId="9" fillId="3" borderId="16" xfId="0" applyNumberFormat="1" applyFont="1" applyFill="1" applyBorder="1"/>
    <xf numFmtId="2" fontId="9" fillId="3" borderId="40" xfId="0" applyNumberFormat="1" applyFont="1" applyFill="1" applyBorder="1"/>
    <xf numFmtId="2" fontId="9" fillId="3" borderId="17" xfId="0" applyNumberFormat="1" applyFont="1" applyFill="1" applyBorder="1"/>
    <xf numFmtId="2" fontId="9" fillId="3" borderId="41" xfId="0" applyNumberFormat="1" applyFont="1" applyFill="1" applyBorder="1"/>
    <xf numFmtId="2" fontId="4" fillId="3" borderId="16" xfId="0" applyNumberFormat="1" applyFont="1" applyFill="1" applyBorder="1"/>
    <xf numFmtId="2" fontId="4" fillId="3" borderId="17" xfId="0" applyNumberFormat="1" applyFont="1" applyFill="1" applyBorder="1"/>
    <xf numFmtId="2" fontId="4" fillId="3" borderId="18" xfId="0" applyNumberFormat="1" applyFont="1" applyFill="1" applyBorder="1"/>
    <xf numFmtId="2" fontId="9" fillId="0" borderId="9" xfId="0" applyNumberFormat="1" applyFont="1" applyBorder="1" applyAlignment="1">
      <alignment horizontal="right"/>
    </xf>
    <xf numFmtId="2" fontId="9" fillId="0" borderId="0" xfId="0" applyNumberFormat="1" applyFont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 wrapText="1"/>
    </xf>
    <xf numFmtId="0" fontId="2" fillId="0" borderId="0" xfId="0" quotePrefix="1" applyNumberFormat="1" applyFont="1" applyFill="1" applyBorder="1"/>
    <xf numFmtId="0" fontId="2" fillId="0" borderId="0" xfId="0" quotePrefix="1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right" vertical="top" wrapText="1"/>
    </xf>
    <xf numFmtId="0" fontId="2" fillId="0" borderId="0" xfId="0" applyNumberFormat="1" applyFont="1" applyFill="1" applyBorder="1" applyAlignment="1">
      <alignment horizontal="center"/>
    </xf>
    <xf numFmtId="0" fontId="2" fillId="0" borderId="29" xfId="0" applyFont="1" applyBorder="1"/>
    <xf numFmtId="0" fontId="2" fillId="0" borderId="30" xfId="0" applyFont="1" applyBorder="1"/>
    <xf numFmtId="0" fontId="2" fillId="0" borderId="32" xfId="0" applyFont="1" applyBorder="1"/>
    <xf numFmtId="2" fontId="2" fillId="0" borderId="28" xfId="0" applyNumberFormat="1" applyFont="1" applyBorder="1"/>
    <xf numFmtId="2" fontId="2" fillId="0" borderId="42" xfId="0" applyNumberFormat="1" applyFont="1" applyBorder="1"/>
    <xf numFmtId="2" fontId="2" fillId="0" borderId="43" xfId="0" applyNumberFormat="1" applyFont="1" applyBorder="1"/>
    <xf numFmtId="0" fontId="2" fillId="0" borderId="44" xfId="0" applyFont="1" applyBorder="1" applyAlignment="1">
      <alignment horizontal="right"/>
    </xf>
    <xf numFmtId="9" fontId="9" fillId="2" borderId="10" xfId="0" applyNumberFormat="1" applyFont="1" applyFill="1" applyBorder="1" applyAlignment="1">
      <alignment horizontal="right"/>
    </xf>
    <xf numFmtId="9" fontId="9" fillId="2" borderId="11" xfId="0" applyNumberFormat="1" applyFont="1" applyFill="1" applyBorder="1" applyAlignment="1">
      <alignment horizontal="right"/>
    </xf>
    <xf numFmtId="9" fontId="9" fillId="2" borderId="12" xfId="0" applyNumberFormat="1" applyFont="1" applyFill="1" applyBorder="1" applyAlignment="1">
      <alignment horizontal="right"/>
    </xf>
    <xf numFmtId="9" fontId="2" fillId="0" borderId="9" xfId="0" applyNumberFormat="1" applyFont="1" applyFill="1" applyBorder="1" applyAlignment="1">
      <alignment horizontal="right"/>
    </xf>
    <xf numFmtId="9" fontId="2" fillId="0" borderId="4" xfId="0" applyNumberFormat="1" applyFont="1" applyFill="1" applyBorder="1" applyAlignment="1">
      <alignment horizontal="right"/>
    </xf>
    <xf numFmtId="0" fontId="9" fillId="2" borderId="10" xfId="0" applyFont="1" applyFill="1" applyBorder="1"/>
    <xf numFmtId="0" fontId="2" fillId="2" borderId="45" xfId="0" applyFont="1" applyFill="1" applyBorder="1"/>
    <xf numFmtId="0" fontId="9" fillId="2" borderId="12" xfId="0" applyFont="1" applyFill="1" applyBorder="1" applyAlignment="1">
      <alignment horizontal="right"/>
    </xf>
    <xf numFmtId="0" fontId="9" fillId="2" borderId="46" xfId="0" applyFont="1" applyFill="1" applyBorder="1" applyAlignment="1">
      <alignment horizontal="right"/>
    </xf>
    <xf numFmtId="0" fontId="11" fillId="0" borderId="0" xfId="0" applyFont="1"/>
    <xf numFmtId="164" fontId="2" fillId="0" borderId="9" xfId="0" applyNumberFormat="1" applyFont="1" applyBorder="1"/>
    <xf numFmtId="164" fontId="2" fillId="0" borderId="0" xfId="0" applyNumberFormat="1" applyFont="1" applyBorder="1"/>
    <xf numFmtId="9" fontId="2" fillId="3" borderId="47" xfId="0" applyNumberFormat="1" applyFont="1" applyFill="1" applyBorder="1" applyAlignment="1">
      <alignment horizontal="right"/>
    </xf>
    <xf numFmtId="9" fontId="2" fillId="3" borderId="48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5"/>
  <sheetViews>
    <sheetView tabSelected="1" zoomScale="85" workbookViewId="0"/>
  </sheetViews>
  <sheetFormatPr defaultRowHeight="12.75"/>
  <cols>
    <col min="1" max="1" width="4.5703125" style="3" customWidth="1"/>
    <col min="2" max="2" width="12.140625" style="2" customWidth="1"/>
    <col min="3" max="3" width="15.42578125" style="2" bestFit="1" customWidth="1"/>
    <col min="4" max="4" width="9.28515625" style="2" customWidth="1"/>
    <col min="5" max="5" width="28.140625" style="2" customWidth="1"/>
    <col min="6" max="6" width="7.85546875" style="2" customWidth="1"/>
    <col min="7" max="7" width="9.28515625" style="2" customWidth="1"/>
    <col min="8" max="8" width="19.42578125" style="2" customWidth="1"/>
    <col min="9" max="9" width="12.28515625" style="2" customWidth="1"/>
    <col min="10" max="10" width="9" style="2" customWidth="1"/>
    <col min="11" max="11" width="11" style="2" customWidth="1"/>
    <col min="12" max="14" width="10" style="2" customWidth="1"/>
    <col min="15" max="15" width="9.7109375" style="2" customWidth="1"/>
    <col min="16" max="16384" width="9.140625" style="2"/>
  </cols>
  <sheetData>
    <row r="1" spans="1:23" ht="15.75">
      <c r="A1" s="74" t="s">
        <v>51</v>
      </c>
      <c r="M1" s="6"/>
      <c r="N1" s="6"/>
    </row>
    <row r="2" spans="1:23">
      <c r="A2" s="1"/>
      <c r="E2" s="12"/>
      <c r="H2" s="28"/>
      <c r="L2" s="9"/>
      <c r="M2" s="6"/>
      <c r="N2" s="6"/>
      <c r="O2" s="6"/>
    </row>
    <row r="3" spans="1:23" ht="13.5" thickBot="1">
      <c r="A3" s="26" t="s">
        <v>23</v>
      </c>
      <c r="H3" s="28"/>
      <c r="L3" s="75"/>
      <c r="M3" s="75"/>
      <c r="N3" s="75"/>
      <c r="O3" s="6"/>
    </row>
    <row r="4" spans="1:23">
      <c r="H4" s="27"/>
      <c r="I4" s="123" t="s">
        <v>40</v>
      </c>
      <c r="J4" s="124"/>
      <c r="K4" s="48" t="s">
        <v>37</v>
      </c>
      <c r="L4" s="49"/>
      <c r="M4" s="49"/>
      <c r="N4" s="50"/>
      <c r="O4" s="6"/>
    </row>
    <row r="5" spans="1:23">
      <c r="A5" s="38" t="s">
        <v>4</v>
      </c>
      <c r="B5" s="36" t="s">
        <v>5</v>
      </c>
      <c r="C5" s="37" t="s">
        <v>6</v>
      </c>
      <c r="D5" s="5" t="s">
        <v>7</v>
      </c>
      <c r="E5" s="22" t="s">
        <v>26</v>
      </c>
      <c r="F5" s="5" t="s">
        <v>8</v>
      </c>
      <c r="G5" s="5"/>
      <c r="H5" s="21" t="s">
        <v>9</v>
      </c>
      <c r="I5" s="125" t="s">
        <v>14</v>
      </c>
      <c r="J5" s="126" t="s">
        <v>50</v>
      </c>
      <c r="K5" s="51">
        <v>0.25</v>
      </c>
      <c r="L5" s="52">
        <v>0.12</v>
      </c>
      <c r="M5" s="52">
        <v>0.06</v>
      </c>
      <c r="N5" s="53" t="s">
        <v>19</v>
      </c>
    </row>
    <row r="6" spans="1:23">
      <c r="A6" s="39">
        <v>1</v>
      </c>
      <c r="B6" s="40">
        <v>3</v>
      </c>
      <c r="C6" s="41" t="s">
        <v>10</v>
      </c>
      <c r="D6" s="128">
        <v>5</v>
      </c>
      <c r="E6" s="23" t="s">
        <v>15</v>
      </c>
      <c r="F6" s="32">
        <v>55</v>
      </c>
      <c r="G6" s="33"/>
      <c r="H6" s="10">
        <f>ROUND(D6*F6,2)</f>
        <v>275</v>
      </c>
      <c r="I6" s="118" t="str">
        <f>IF(COUNTA(J6)&lt;1,"",IF(J6=0%,"Undantag (E)",IF(J6=6%,"B",IF(J6=12%,"M",IF(J6=25%,"S","OGILTIG!")))))</f>
        <v>S</v>
      </c>
      <c r="J6" s="31">
        <v>0.25</v>
      </c>
      <c r="K6" s="94">
        <f t="shared" ref="K6:K11" si="0">IF(J6=25%,H6,"")</f>
        <v>275</v>
      </c>
      <c r="L6" s="96" t="str">
        <f t="shared" ref="L6:L11" si="1">IF(J6=12%,H6,"")</f>
        <v/>
      </c>
      <c r="M6" s="96" t="str">
        <f t="shared" ref="M6:M11" si="2">IF(J6=6%,H6,"")</f>
        <v/>
      </c>
      <c r="N6" s="54" t="str">
        <f t="shared" ref="N6:N11" si="3">IF(J6=0%,H6,"")</f>
        <v/>
      </c>
    </row>
    <row r="7" spans="1:23">
      <c r="A7" s="42">
        <v>2</v>
      </c>
      <c r="B7" s="43">
        <v>2</v>
      </c>
      <c r="C7" s="6" t="s">
        <v>13</v>
      </c>
      <c r="D7" s="129">
        <v>3</v>
      </c>
      <c r="E7" s="24" t="s">
        <v>16</v>
      </c>
      <c r="F7" s="17">
        <v>11</v>
      </c>
      <c r="G7" s="34"/>
      <c r="H7" s="10">
        <f>ROUND(D7*F7,2)</f>
        <v>33</v>
      </c>
      <c r="I7" s="119" t="str">
        <f>IF(COUNTA(J7)&lt;1,"",IF(J7=0%,"Undantag (E)",IF(J7=6%,"B",IF(J7=12%,"M",IF(J7=25%,"S","OGILTIG!")))))</f>
        <v>S</v>
      </c>
      <c r="J7" s="31">
        <v>0.25</v>
      </c>
      <c r="K7" s="55">
        <f t="shared" si="0"/>
        <v>33</v>
      </c>
      <c r="L7" s="56" t="str">
        <f t="shared" si="1"/>
        <v/>
      </c>
      <c r="M7" s="56" t="str">
        <f t="shared" si="2"/>
        <v/>
      </c>
      <c r="N7" s="57" t="str">
        <f t="shared" si="3"/>
        <v/>
      </c>
    </row>
    <row r="8" spans="1:23">
      <c r="A8" s="42">
        <v>3</v>
      </c>
      <c r="B8" s="43">
        <v>1</v>
      </c>
      <c r="C8" s="6" t="s">
        <v>12</v>
      </c>
      <c r="D8" s="129">
        <v>6</v>
      </c>
      <c r="E8" s="24" t="s">
        <v>17</v>
      </c>
      <c r="F8" s="17">
        <v>31</v>
      </c>
      <c r="G8" s="34"/>
      <c r="H8" s="10">
        <f>ROUND(D8*F8,2)</f>
        <v>186</v>
      </c>
      <c r="I8" s="119" t="str">
        <f>IF(COUNTA(J8)&lt;1,"",IF(J8=0%,"Undantag (E)",IF(J8=6%,"B",IF(J8=12%,"M",IF(J8=25%,"S","OGILTIG!")))))</f>
        <v>S</v>
      </c>
      <c r="J8" s="31">
        <v>0.25</v>
      </c>
      <c r="K8" s="55">
        <f t="shared" si="0"/>
        <v>186</v>
      </c>
      <c r="L8" s="56" t="str">
        <f t="shared" si="1"/>
        <v/>
      </c>
      <c r="M8" s="56" t="str">
        <f t="shared" si="2"/>
        <v/>
      </c>
      <c r="N8" s="57" t="str">
        <f t="shared" si="3"/>
        <v/>
      </c>
    </row>
    <row r="9" spans="1:23">
      <c r="A9" s="42">
        <v>4</v>
      </c>
      <c r="B9" s="8">
        <v>4</v>
      </c>
      <c r="C9" s="6" t="s">
        <v>11</v>
      </c>
      <c r="D9" s="129">
        <v>25</v>
      </c>
      <c r="E9" s="24" t="s">
        <v>18</v>
      </c>
      <c r="F9" s="17">
        <v>10.75</v>
      </c>
      <c r="G9" s="34"/>
      <c r="H9" s="10">
        <f>ROUND(D9*F9,2)</f>
        <v>268.75</v>
      </c>
      <c r="I9" s="119" t="str">
        <f>IF(COUNTA(J9)&lt;1,"",IF(J9=0%,"Undantag (E)",IF(J9=6%,"B",IF(J9=12%,"M",IF(J9=25%,"S","OGILTIG!")))))</f>
        <v>M</v>
      </c>
      <c r="J9" s="31">
        <v>0.12</v>
      </c>
      <c r="K9" s="55" t="str">
        <f t="shared" si="0"/>
        <v/>
      </c>
      <c r="L9" s="56">
        <f t="shared" si="1"/>
        <v>268.75</v>
      </c>
      <c r="M9" s="56" t="str">
        <f t="shared" si="2"/>
        <v/>
      </c>
      <c r="N9" s="57" t="str">
        <f t="shared" si="3"/>
        <v/>
      </c>
    </row>
    <row r="10" spans="1:23">
      <c r="A10" s="42">
        <v>5</v>
      </c>
      <c r="B10" s="43">
        <v>5</v>
      </c>
      <c r="C10" s="9" t="s">
        <v>46</v>
      </c>
      <c r="D10" s="129">
        <v>1</v>
      </c>
      <c r="E10" s="24" t="s">
        <v>47</v>
      </c>
      <c r="F10" s="17">
        <v>25</v>
      </c>
      <c r="G10" s="34"/>
      <c r="H10" s="10">
        <f>ROUND(D10*F10,2)</f>
        <v>25</v>
      </c>
      <c r="I10" s="119" t="str">
        <f>IF(COUNTA(J10)&lt;1,"",IF(J10=0%,"Undantag (E)",IF(J10=6%,"B",IF(J10=12%,"M",IF(J10=25%,"S","OGILTIG!")))))</f>
        <v>Undantag (E)</v>
      </c>
      <c r="J10" s="31">
        <v>0</v>
      </c>
      <c r="K10" s="55" t="str">
        <f t="shared" si="0"/>
        <v/>
      </c>
      <c r="L10" s="56" t="str">
        <f t="shared" si="1"/>
        <v/>
      </c>
      <c r="M10" s="56" t="str">
        <f t="shared" si="2"/>
        <v/>
      </c>
      <c r="N10" s="57">
        <f t="shared" si="3"/>
        <v>25</v>
      </c>
    </row>
    <row r="11" spans="1:23">
      <c r="A11" s="44"/>
      <c r="B11" s="45"/>
      <c r="C11" s="11"/>
      <c r="D11" s="129"/>
      <c r="E11" s="25"/>
      <c r="F11" s="18"/>
      <c r="G11" s="35"/>
      <c r="H11" s="10"/>
      <c r="I11" s="120"/>
      <c r="J11" s="47"/>
      <c r="K11" s="95" t="str">
        <f t="shared" si="0"/>
        <v/>
      </c>
      <c r="L11" s="97" t="str">
        <f t="shared" si="1"/>
        <v/>
      </c>
      <c r="M11" s="97" t="str">
        <f t="shared" si="2"/>
        <v/>
      </c>
      <c r="N11" s="58">
        <f t="shared" si="3"/>
        <v>0</v>
      </c>
    </row>
    <row r="12" spans="1:23">
      <c r="D12" s="41"/>
      <c r="E12" s="20"/>
      <c r="F12" s="7"/>
      <c r="G12" s="7"/>
      <c r="H12" s="102"/>
      <c r="I12" s="19"/>
      <c r="J12" s="19"/>
      <c r="K12" s="59" t="s">
        <v>21</v>
      </c>
      <c r="L12" s="60"/>
      <c r="M12" s="60"/>
      <c r="N12" s="61"/>
      <c r="O12" s="6"/>
      <c r="P12" s="6"/>
      <c r="Q12" s="6"/>
      <c r="R12" s="6"/>
      <c r="S12" s="6"/>
      <c r="T12" s="6"/>
      <c r="U12" s="6"/>
      <c r="V12" s="6"/>
      <c r="W12" s="6"/>
    </row>
    <row r="13" spans="1:23" ht="13.5" thickBot="1">
      <c r="D13" s="6"/>
      <c r="E13" s="20"/>
      <c r="H13" s="103"/>
      <c r="I13" s="6"/>
      <c r="J13" s="6"/>
      <c r="K13" s="55">
        <f>SUM(K6:K11)</f>
        <v>494</v>
      </c>
      <c r="L13" s="56">
        <f>SUM(L6:L11)</f>
        <v>268.75</v>
      </c>
      <c r="M13" s="56">
        <f>SUM(M6:M11)</f>
        <v>0</v>
      </c>
      <c r="N13" s="98">
        <f>SUM(N6:N11)</f>
        <v>25</v>
      </c>
      <c r="O13" s="6"/>
      <c r="P13" s="6"/>
      <c r="Q13" s="6"/>
      <c r="R13" s="6"/>
      <c r="S13" s="6"/>
      <c r="T13" s="6"/>
      <c r="U13" s="6"/>
      <c r="V13" s="6"/>
      <c r="W13" s="6"/>
    </row>
    <row r="14" spans="1:23" ht="13.5" thickBot="1">
      <c r="D14" s="6"/>
      <c r="E14" s="20"/>
      <c r="I14" s="6"/>
      <c r="J14" s="6"/>
      <c r="K14" s="77"/>
      <c r="L14" s="77"/>
      <c r="M14" s="77"/>
      <c r="N14" s="77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26" t="s">
        <v>24</v>
      </c>
      <c r="H15" s="28"/>
      <c r="I15" s="29" t="s">
        <v>44</v>
      </c>
      <c r="J15" s="29" t="s">
        <v>45</v>
      </c>
      <c r="K15" s="76" t="s">
        <v>37</v>
      </c>
      <c r="L15" s="49"/>
      <c r="M15" s="49"/>
      <c r="N15" s="50"/>
      <c r="O15" s="6"/>
    </row>
    <row r="16" spans="1:23">
      <c r="A16" s="2"/>
      <c r="E16" s="4" t="s">
        <v>27</v>
      </c>
      <c r="F16" s="37"/>
      <c r="G16" s="37" t="s">
        <v>1</v>
      </c>
      <c r="H16" s="72" t="s">
        <v>20</v>
      </c>
      <c r="I16" s="72" t="s">
        <v>14</v>
      </c>
      <c r="J16" s="72" t="s">
        <v>50</v>
      </c>
      <c r="K16" s="51">
        <f>K5</f>
        <v>0.25</v>
      </c>
      <c r="L16" s="52">
        <f>L5</f>
        <v>0.12</v>
      </c>
      <c r="M16" s="52">
        <f>M5</f>
        <v>0.06</v>
      </c>
      <c r="N16" s="53" t="s">
        <v>19</v>
      </c>
      <c r="O16" s="6"/>
    </row>
    <row r="17" spans="1:24">
      <c r="A17" s="1"/>
      <c r="E17" s="67" t="s">
        <v>0</v>
      </c>
      <c r="F17" s="9"/>
      <c r="G17" s="66"/>
      <c r="H17" s="46">
        <v>50</v>
      </c>
      <c r="I17" s="121" t="str">
        <f t="shared" ref="I17:I22" si="4">IF(COUNTA(J17)&lt;1,"",IF(J17=0%,"Undantag (E)",IF(J17=6%,"B",IF(J17=12%,"M",IF(J17=25%,"S","OGILTIG!")))))</f>
        <v>S</v>
      </c>
      <c r="J17" s="30">
        <v>0.25</v>
      </c>
      <c r="K17" s="94">
        <f>IF(J17=25%,IF(G17&gt;0%,G17*H17,H17),"")</f>
        <v>50</v>
      </c>
      <c r="L17" s="96" t="str">
        <f>IF(J17=12%,IF(G17&gt;0%,G17*H17,H17),"")</f>
        <v/>
      </c>
      <c r="M17" s="96" t="str">
        <f>IF(J17=6%,IF(G17&gt;0%,G17*H17,H17),"")</f>
        <v/>
      </c>
      <c r="N17" s="54" t="str">
        <f>IF(J17=0%,IF(G17&gt;0%,G17*H17,H17),"")</f>
        <v/>
      </c>
      <c r="O17" s="6"/>
    </row>
    <row r="18" spans="1:24">
      <c r="A18" s="1"/>
      <c r="E18" s="67" t="s">
        <v>2</v>
      </c>
      <c r="F18" s="9"/>
      <c r="G18" s="66">
        <v>1.2E-2</v>
      </c>
      <c r="H18" s="46">
        <f>K13</f>
        <v>494</v>
      </c>
      <c r="I18" s="62" t="str">
        <f t="shared" si="4"/>
        <v>S</v>
      </c>
      <c r="J18" s="30">
        <v>0.25</v>
      </c>
      <c r="K18" s="63">
        <f>IF(J18=25%,IF(G18&gt;0%,-G18*H18,-H18),"")</f>
        <v>-5.9279999999999999</v>
      </c>
      <c r="L18" s="64" t="str">
        <f>IF(J18=12%,IF(G18&gt;0%,-G18*H18,-H18),"")</f>
        <v/>
      </c>
      <c r="M18" s="64" t="str">
        <f>IF(J18=6%,IF(G18&gt;0%,-G18*H18,-H18),"")</f>
        <v/>
      </c>
      <c r="N18" s="65" t="str">
        <f>IF(J18=0%,IF(G18&gt;0%,-G18*H18,-H18),"")</f>
        <v/>
      </c>
      <c r="O18" s="6"/>
    </row>
    <row r="19" spans="1:24">
      <c r="A19" s="1"/>
      <c r="E19" s="67" t="s">
        <v>2</v>
      </c>
      <c r="F19" s="9"/>
      <c r="G19" s="66">
        <v>1.2E-2</v>
      </c>
      <c r="H19" s="46">
        <f>L13</f>
        <v>268.75</v>
      </c>
      <c r="I19" s="62" t="str">
        <f t="shared" si="4"/>
        <v>M</v>
      </c>
      <c r="J19" s="62">
        <v>0.12</v>
      </c>
      <c r="K19" s="63" t="str">
        <f>IF(J19=25%,IF(G19&gt;0%,-G19*H19,-H19),"")</f>
        <v/>
      </c>
      <c r="L19" s="64">
        <f>IF(J19=12%,IF(G19&gt;0%,-G19*H19,-H19),"")</f>
        <v>-3.2250000000000001</v>
      </c>
      <c r="M19" s="64" t="str">
        <f>IF(J19=6%,IF(G19&gt;0%,-G19*H19,-H19),"")</f>
        <v/>
      </c>
      <c r="N19" s="65" t="str">
        <f>IF(J19=0%,IF(G19&gt;0%,-G19*H19,-H19),"")</f>
        <v/>
      </c>
      <c r="O19" s="6"/>
    </row>
    <row r="20" spans="1:24">
      <c r="A20" s="1"/>
      <c r="E20" s="67" t="s">
        <v>2</v>
      </c>
      <c r="F20" s="9"/>
      <c r="G20" s="66">
        <v>1.2E-2</v>
      </c>
      <c r="H20" s="46">
        <f>M13</f>
        <v>0</v>
      </c>
      <c r="I20" s="62" t="str">
        <f t="shared" si="4"/>
        <v>B</v>
      </c>
      <c r="J20" s="62">
        <v>0.06</v>
      </c>
      <c r="K20" s="63" t="str">
        <f>IF(J20=25%,IF(G20&gt;0%,-G20*H20,-H20),"")</f>
        <v/>
      </c>
      <c r="L20" s="64" t="str">
        <f>IF(J20=12%,IF(G20&gt;0%,-G20*H20,-H20),"")</f>
        <v/>
      </c>
      <c r="M20" s="64">
        <f>IF(J20=6%,IF(G20&gt;0%,-G20*H20,-H20),"")</f>
        <v>0</v>
      </c>
      <c r="N20" s="65" t="str">
        <f>IF(J20=0%,IF(G20&gt;0%,-G20*H20,-H20),"")</f>
        <v/>
      </c>
      <c r="O20" s="6"/>
    </row>
    <row r="21" spans="1:24">
      <c r="A21" s="1"/>
      <c r="E21" s="67" t="s">
        <v>2</v>
      </c>
      <c r="F21" s="9"/>
      <c r="G21" s="66">
        <v>1.2E-2</v>
      </c>
      <c r="H21" s="46">
        <f>N13</f>
        <v>25</v>
      </c>
      <c r="I21" s="62" t="str">
        <f t="shared" si="4"/>
        <v>Undantag (E)</v>
      </c>
      <c r="J21" s="62">
        <v>0</v>
      </c>
      <c r="K21" s="63" t="str">
        <f>IF(J21=25%,IF(G21&gt;0%,-G21*H21,-H21),"")</f>
        <v/>
      </c>
      <c r="L21" s="64" t="str">
        <f>IF(J21=12%,IF(G21&gt;0%,-G21*H21,-H21),"")</f>
        <v/>
      </c>
      <c r="M21" s="64" t="str">
        <f>IF(J21=6%,IF(G21&gt;0%,-G21*H21,-H21),"")</f>
        <v/>
      </c>
      <c r="N21" s="65">
        <f>IF(J21=0%,IF(G21&gt;0%,-G21*H21,-H21),"")</f>
        <v>-0.3</v>
      </c>
      <c r="O21" s="6"/>
    </row>
    <row r="22" spans="1:24">
      <c r="E22" s="68" t="s">
        <v>3</v>
      </c>
      <c r="F22" s="69"/>
      <c r="G22" s="70">
        <v>3.2500000000000001E-2</v>
      </c>
      <c r="H22" s="71">
        <f>L13</f>
        <v>268.75</v>
      </c>
      <c r="I22" s="122" t="str">
        <f t="shared" si="4"/>
        <v>M</v>
      </c>
      <c r="J22" s="73">
        <v>0.12</v>
      </c>
      <c r="K22" s="99" t="str">
        <f>IF(J22=25%,IF(G22&gt;0%,-G22*H22,-H22),"")</f>
        <v/>
      </c>
      <c r="L22" s="100">
        <f>IF(J22=12%,IF(G22&gt;0%,-G22*H22,-H22),"")</f>
        <v>-8.734375</v>
      </c>
      <c r="M22" s="100" t="str">
        <f>IF(J22=6%,IF(G22&gt;0%,-G22*H22,-H22),"")</f>
        <v/>
      </c>
      <c r="N22" s="101" t="str">
        <f>IF(J22=0%,IF(G22&gt;0%,-G22*H22,-H22),"")</f>
        <v/>
      </c>
      <c r="O22" s="6"/>
    </row>
    <row r="23" spans="1:24">
      <c r="K23" s="59" t="s">
        <v>22</v>
      </c>
      <c r="L23" s="60"/>
      <c r="M23" s="60"/>
      <c r="N23" s="61"/>
      <c r="O23" s="6"/>
    </row>
    <row r="24" spans="1:24" ht="13.5" thickBot="1">
      <c r="H24" s="6"/>
      <c r="K24" s="55">
        <f>SUM(K17:K22)</f>
        <v>44.072000000000003</v>
      </c>
      <c r="L24" s="56">
        <f>SUM(L17:L22)</f>
        <v>-11.959375</v>
      </c>
      <c r="M24" s="56">
        <f>SUM(M17:M22)</f>
        <v>0</v>
      </c>
      <c r="N24" s="98">
        <f>SUM(N17:N22)</f>
        <v>-0.3</v>
      </c>
      <c r="O24" s="6"/>
    </row>
    <row r="25" spans="1:24" ht="13.5" thickBot="1">
      <c r="A25" s="1" t="s">
        <v>25</v>
      </c>
      <c r="K25" s="78"/>
      <c r="L25" s="78"/>
      <c r="M25" s="78"/>
      <c r="N25" s="78"/>
    </row>
    <row r="26" spans="1:24" ht="13.5" thickBot="1">
      <c r="K26" s="93" t="s">
        <v>35</v>
      </c>
      <c r="L26" s="91"/>
      <c r="M26" s="91"/>
      <c r="N26" s="92"/>
    </row>
    <row r="27" spans="1:24">
      <c r="G27" s="81" t="s">
        <v>36</v>
      </c>
      <c r="H27" s="112"/>
      <c r="I27" s="82"/>
      <c r="J27" s="83"/>
      <c r="K27" s="130">
        <f>K5</f>
        <v>0.25</v>
      </c>
      <c r="L27" s="130">
        <f>L5</f>
        <v>0.12</v>
      </c>
      <c r="M27" s="130">
        <f>M5</f>
        <v>0.06</v>
      </c>
      <c r="N27" s="131" t="str">
        <f>N5</f>
        <v>Undantag</v>
      </c>
    </row>
    <row r="28" spans="1:24">
      <c r="G28" s="84" t="s">
        <v>33</v>
      </c>
      <c r="H28" s="41"/>
      <c r="I28" s="85"/>
      <c r="J28" s="86"/>
      <c r="K28" s="79">
        <f>K13+K24</f>
        <v>538.072</v>
      </c>
      <c r="L28" s="79">
        <f>L13+L24</f>
        <v>256.79062499999998</v>
      </c>
      <c r="M28" s="79">
        <f>M13+M24</f>
        <v>0</v>
      </c>
      <c r="N28" s="80">
        <f>N13+N24</f>
        <v>24.7</v>
      </c>
    </row>
    <row r="29" spans="1:24" ht="13.5" thickBot="1">
      <c r="G29" s="87" t="s">
        <v>34</v>
      </c>
      <c r="H29" s="15"/>
      <c r="I29" s="88"/>
      <c r="J29" s="89"/>
      <c r="K29" s="90">
        <f>ROUND(K5*K28,2)</f>
        <v>134.52000000000001</v>
      </c>
      <c r="L29" s="90">
        <f>ROUND(L5*L28,2)</f>
        <v>30.81</v>
      </c>
      <c r="M29" s="90">
        <f>ROUND(M5*M28,2)</f>
        <v>0</v>
      </c>
      <c r="N29" s="90">
        <f>ROUND(0*N28,2)</f>
        <v>0</v>
      </c>
    </row>
    <row r="30" spans="1:24" ht="13.5" thickBot="1">
      <c r="A30" s="1" t="s">
        <v>28</v>
      </c>
    </row>
    <row r="31" spans="1:24">
      <c r="G31" s="111" t="s">
        <v>39</v>
      </c>
      <c r="H31" s="112"/>
      <c r="I31" s="112"/>
      <c r="J31" s="117" t="s">
        <v>38</v>
      </c>
      <c r="L31" s="127" t="s">
        <v>41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>
      <c r="G32" s="113" t="s">
        <v>48</v>
      </c>
      <c r="H32" s="41"/>
      <c r="I32" s="41"/>
      <c r="J32" s="114">
        <f>SUM(H6:H11)</f>
        <v>787.75</v>
      </c>
      <c r="L32" s="127" t="s">
        <v>42</v>
      </c>
    </row>
    <row r="33" spans="3:12">
      <c r="G33" s="13" t="s">
        <v>32</v>
      </c>
      <c r="H33" s="6"/>
      <c r="I33" s="6"/>
      <c r="J33" s="115">
        <f>SUM(K24:N24)</f>
        <v>31.812625000000001</v>
      </c>
      <c r="L33" s="127" t="s">
        <v>43</v>
      </c>
    </row>
    <row r="34" spans="3:12">
      <c r="G34" s="13" t="s">
        <v>31</v>
      </c>
      <c r="H34" s="6"/>
      <c r="I34" s="6"/>
      <c r="J34" s="115">
        <f>SUM(K28:N28)</f>
        <v>819.56262500000003</v>
      </c>
    </row>
    <row r="35" spans="3:12">
      <c r="G35" s="13" t="s">
        <v>49</v>
      </c>
      <c r="H35" s="6"/>
      <c r="I35" s="6"/>
      <c r="J35" s="115">
        <f>SUM(K29:N29)</f>
        <v>165.33</v>
      </c>
    </row>
    <row r="36" spans="3:12">
      <c r="G36" s="13" t="s">
        <v>30</v>
      </c>
      <c r="H36" s="6"/>
      <c r="I36" s="6"/>
      <c r="J36" s="115">
        <f>ROUND(J34+J35,0)-(J34+J35)</f>
        <v>0.10737499999993361</v>
      </c>
    </row>
    <row r="37" spans="3:12" ht="13.5" thickBot="1">
      <c r="G37" s="14" t="s">
        <v>29</v>
      </c>
      <c r="H37" s="15"/>
      <c r="I37" s="15"/>
      <c r="J37" s="116">
        <f>SUM(J34:J36)</f>
        <v>985</v>
      </c>
    </row>
    <row r="40" spans="3:12">
      <c r="C40" s="104"/>
      <c r="D40" s="104"/>
      <c r="E40" s="104"/>
      <c r="F40" s="104"/>
      <c r="G40" s="104"/>
      <c r="H40" s="104"/>
      <c r="I40" s="104"/>
      <c r="J40" s="104"/>
      <c r="K40" s="104"/>
      <c r="L40" s="104"/>
    </row>
    <row r="41" spans="3:12">
      <c r="C41" s="104"/>
      <c r="D41" s="104"/>
      <c r="E41" s="104"/>
      <c r="F41" s="104"/>
      <c r="G41" s="104"/>
      <c r="H41" s="104"/>
      <c r="I41" s="104"/>
      <c r="J41" s="104"/>
      <c r="K41" s="104"/>
      <c r="L41" s="104"/>
    </row>
    <row r="42" spans="3:12">
      <c r="C42" s="104"/>
      <c r="D42" s="104"/>
      <c r="E42" s="104"/>
      <c r="F42" s="104"/>
      <c r="G42" s="105"/>
      <c r="H42" s="104"/>
      <c r="I42" s="104"/>
      <c r="J42" s="104"/>
      <c r="K42" s="104"/>
      <c r="L42" s="104"/>
    </row>
    <row r="43" spans="3:12">
      <c r="C43" s="104"/>
      <c r="D43" s="105"/>
      <c r="E43" s="106"/>
      <c r="F43" s="104"/>
      <c r="G43" s="105"/>
      <c r="H43" s="106"/>
      <c r="I43" s="104"/>
      <c r="J43" s="104"/>
      <c r="K43" s="104"/>
      <c r="L43" s="104"/>
    </row>
    <row r="44" spans="3:12">
      <c r="C44" s="104"/>
      <c r="D44" s="105"/>
      <c r="E44" s="106"/>
      <c r="F44" s="104"/>
      <c r="G44" s="105"/>
      <c r="H44" s="106"/>
      <c r="I44" s="104"/>
      <c r="J44" s="104"/>
      <c r="K44" s="104"/>
      <c r="L44" s="104"/>
    </row>
    <row r="45" spans="3:12">
      <c r="C45" s="104"/>
      <c r="D45" s="104"/>
      <c r="E45" s="104"/>
      <c r="F45" s="104"/>
      <c r="G45" s="104"/>
      <c r="H45" s="104"/>
      <c r="I45" s="104"/>
      <c r="J45" s="104"/>
      <c r="K45" s="104"/>
      <c r="L45" s="104"/>
    </row>
    <row r="46" spans="3:12">
      <c r="C46" s="104"/>
      <c r="D46" s="104"/>
      <c r="E46" s="104"/>
      <c r="F46" s="104"/>
      <c r="G46" s="104"/>
      <c r="H46" s="104"/>
      <c r="I46" s="104"/>
      <c r="J46" s="104"/>
      <c r="K46" s="104"/>
      <c r="L46" s="104"/>
    </row>
    <row r="47" spans="3:12">
      <c r="C47" s="104"/>
      <c r="D47" s="107"/>
      <c r="E47" s="105"/>
      <c r="F47" s="104"/>
      <c r="G47" s="104"/>
      <c r="H47" s="108"/>
      <c r="I47" s="104"/>
      <c r="J47" s="104"/>
      <c r="K47" s="104"/>
      <c r="L47" s="104"/>
    </row>
    <row r="48" spans="3:12">
      <c r="C48" s="104"/>
      <c r="D48" s="104"/>
      <c r="E48" s="109"/>
      <c r="F48" s="104"/>
      <c r="G48" s="110"/>
      <c r="H48" s="109"/>
      <c r="I48" s="104"/>
      <c r="J48" s="104"/>
      <c r="K48" s="104"/>
      <c r="L48" s="104"/>
    </row>
    <row r="49" spans="3:12">
      <c r="C49" s="104"/>
      <c r="D49" s="104"/>
      <c r="E49" s="104"/>
      <c r="F49" s="104"/>
      <c r="G49" s="104"/>
      <c r="H49" s="104"/>
      <c r="I49" s="104"/>
      <c r="J49" s="104"/>
      <c r="K49" s="104"/>
      <c r="L49" s="104"/>
    </row>
    <row r="50" spans="3:12">
      <c r="C50" s="104"/>
      <c r="D50" s="104"/>
      <c r="E50" s="105"/>
      <c r="F50" s="104"/>
      <c r="G50" s="104"/>
      <c r="H50" s="104"/>
      <c r="I50" s="104"/>
      <c r="J50" s="104"/>
      <c r="K50" s="104"/>
      <c r="L50" s="104"/>
    </row>
    <row r="51" spans="3:12">
      <c r="C51" s="104"/>
      <c r="D51" s="104"/>
      <c r="E51" s="105"/>
      <c r="F51" s="104"/>
      <c r="G51" s="104"/>
      <c r="H51" s="104"/>
      <c r="I51" s="104"/>
      <c r="J51" s="104"/>
      <c r="K51" s="104"/>
      <c r="L51" s="104"/>
    </row>
    <row r="52" spans="3:12">
      <c r="C52" s="104"/>
      <c r="D52" s="104"/>
      <c r="E52" s="105"/>
      <c r="F52" s="104"/>
      <c r="G52" s="104"/>
      <c r="H52" s="104"/>
      <c r="I52" s="104"/>
      <c r="J52" s="104"/>
      <c r="K52" s="104"/>
      <c r="L52" s="104"/>
    </row>
    <row r="53" spans="3:12">
      <c r="C53" s="104"/>
      <c r="D53" s="104"/>
      <c r="E53" s="104"/>
      <c r="F53" s="104"/>
      <c r="G53" s="104"/>
      <c r="H53" s="104"/>
      <c r="I53" s="104"/>
      <c r="J53" s="104"/>
      <c r="K53" s="104"/>
      <c r="L53" s="104"/>
    </row>
    <row r="54" spans="3:12">
      <c r="C54" s="104"/>
      <c r="D54" s="104"/>
      <c r="E54" s="104"/>
      <c r="F54" s="104"/>
      <c r="G54" s="104"/>
      <c r="H54" s="104"/>
      <c r="I54" s="104"/>
      <c r="J54" s="104"/>
      <c r="K54" s="104"/>
      <c r="L54" s="104"/>
    </row>
    <row r="55" spans="3:12">
      <c r="C55" s="104"/>
      <c r="D55" s="104"/>
      <c r="E55" s="104"/>
      <c r="F55" s="104"/>
      <c r="G55" s="104"/>
      <c r="H55" s="104"/>
      <c r="I55" s="104"/>
      <c r="J55" s="104"/>
      <c r="K55" s="104"/>
      <c r="L55" s="104"/>
    </row>
  </sheetData>
  <phoneticPr fontId="0" type="noConversion"/>
  <pageMargins left="0.36" right="0.27" top="0.7" bottom="0.72" header="0.5" footer="0.5"/>
  <pageSetup paperSize="9" scale="88" orientation="landscape" horizontalDpi="4294967292" r:id="rId1"/>
  <headerFooter alignWithMargins="0"/>
  <ignoredErrors>
    <ignoredError sqref="E6:E8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A17"/>
  <sheetViews>
    <sheetView workbookViewId="0"/>
  </sheetViews>
  <sheetFormatPr defaultRowHeight="12.75"/>
  <cols>
    <col min="1" max="1" width="61.5703125" customWidth="1"/>
  </cols>
  <sheetData>
    <row r="2" spans="1:1" ht="114.75">
      <c r="A2" s="16" t="s">
        <v>52</v>
      </c>
    </row>
    <row r="3" spans="1:1">
      <c r="A3" s="16"/>
    </row>
    <row r="5" spans="1:1">
      <c r="A5" s="16"/>
    </row>
    <row r="8" spans="1:1">
      <c r="A8" s="16"/>
    </row>
    <row r="9" spans="1:1">
      <c r="A9" s="16"/>
    </row>
    <row r="10" spans="1:1">
      <c r="A10" s="16"/>
    </row>
    <row r="11" spans="1:1">
      <c r="A11" s="16"/>
    </row>
    <row r="12" spans="1:1">
      <c r="A12" s="16"/>
    </row>
    <row r="13" spans="1:1">
      <c r="A13" s="16"/>
    </row>
    <row r="14" spans="1:1">
      <c r="A14" s="16"/>
    </row>
    <row r="15" spans="1:1">
      <c r="A15" s="16"/>
    </row>
    <row r="16" spans="1:1">
      <c r="A16" s="16"/>
    </row>
    <row r="17" spans="1:1">
      <c r="A17" s="16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Fakturaberäkning exsamling</vt:lpstr>
      <vt:lpstr>Instruktion</vt:lpstr>
    </vt:vector>
  </TitlesOfParts>
  <Company>Atello 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Wennebo</dc:creator>
  <cp:lastModifiedBy>jenny.andersson</cp:lastModifiedBy>
  <cp:lastPrinted>2003-04-14T14:16:07Z</cp:lastPrinted>
  <dcterms:created xsi:type="dcterms:W3CDTF">2002-12-02T09:25:25Z</dcterms:created>
  <dcterms:modified xsi:type="dcterms:W3CDTF">2013-08-07T12:17:16Z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-1777045581</vt:i4>
  </property>
  <property fmtid="{D5CDD505-2E9C-101B-9397-08002B2CF9AE}" pid="3" name="_EmailSubject">
    <vt:lpwstr>Handledning faktura kreditnota</vt:lpwstr>
  </property>
  <property fmtid="{D5CDD505-2E9C-101B-9397-08002B2CF9AE}" pid="4" name="_AuthorEmailDisplayName">
    <vt:lpwstr>Tomas Wennebo</vt:lpwstr>
  </property>
  <property fmtid="{D5CDD505-2E9C-101B-9397-08002B2CF9AE}" pid="5" name="_ReviewingToolsShownOnce">
    <vt:lpwstr/>
  </property>
</Properties>
</file>